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WACMDC\Desktop\2026 Benefit Calculator\"/>
    </mc:Choice>
  </mc:AlternateContent>
  <xr:revisionPtr revIDLastSave="0" documentId="8_{DF1AA15E-8659-473F-9893-D2B13BD64FD9}" xr6:coauthVersionLast="47" xr6:coauthVersionMax="47" xr10:uidLastSave="{00000000-0000-0000-0000-000000000000}"/>
  <bookViews>
    <workbookView xWindow="-16110" yWindow="-4230" windowWidth="13965" windowHeight="24675" xr2:uid="{26768F60-C1B8-4D73-B965-4330DB2255F2}"/>
  </bookViews>
  <sheets>
    <sheet name="Guide" sheetId="6" r:id="rId1"/>
    <sheet name="Test" sheetId="15" r:id="rId2"/>
    <sheet name="2026 TTD~PTD" sheetId="1" r:id="rId3"/>
    <sheet name="2026 TPD" sheetId="5" r:id="rId4"/>
    <sheet name="2026 041k" sheetId="7" r:id="rId5"/>
    <sheet name="PPI" sheetId="14" r:id="rId6"/>
    <sheet name="W4" sheetId="9" r:id="rId7"/>
    <sheet name="% weekly withhold" sheetId="11" r:id="rId8"/>
    <sheet name="% method" sheetId="12" r:id="rId9"/>
    <sheet name="2026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6" l="1"/>
  <c r="G23" i="6"/>
  <c r="G25" i="6" s="1"/>
  <c r="G22" i="6"/>
  <c r="G19" i="6"/>
  <c r="L28" i="1"/>
  <c r="L25" i="1"/>
  <c r="L22" i="1"/>
  <c r="G21" i="6"/>
  <c r="G20" i="6"/>
  <c r="G11" i="6"/>
  <c r="G9" i="6"/>
  <c r="L9" i="1"/>
  <c r="L10" i="1" s="1"/>
  <c r="L20" i="1" s="1"/>
  <c r="L21" i="1" s="1"/>
  <c r="L26" i="1" s="1"/>
  <c r="N25" i="5"/>
  <c r="N9" i="5"/>
  <c r="N10" i="5" s="1"/>
  <c r="N20" i="5" s="1"/>
  <c r="N21" i="5" s="1"/>
  <c r="N22" i="5" s="1"/>
  <c r="N26" i="5" s="1"/>
  <c r="N28" i="5" s="1"/>
  <c r="L25" i="5"/>
  <c r="L9" i="5"/>
  <c r="L10" i="5" s="1"/>
  <c r="L20" i="5" s="1"/>
  <c r="L21" i="5" s="1"/>
  <c r="L22" i="5" s="1"/>
  <c r="L26" i="5" s="1"/>
  <c r="L28" i="5" s="1"/>
  <c r="L29" i="1" l="1"/>
  <c r="M30" i="5"/>
  <c r="M31" i="5" s="1"/>
  <c r="L25" i="7"/>
  <c r="L9" i="7"/>
  <c r="L10" i="7" s="1"/>
  <c r="L20" i="7" s="1"/>
  <c r="L21" i="7" s="1"/>
  <c r="L22" i="7" s="1"/>
  <c r="L26" i="7" s="1"/>
  <c r="L28" i="7" s="1"/>
  <c r="L29" i="7" s="1"/>
  <c r="E6" i="14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  <c r="N26" i="9" l="1"/>
</calcChain>
</file>

<file path=xl/sharedStrings.xml><?xml version="1.0" encoding="utf-8"?>
<sst xmlns="http://schemas.openxmlformats.org/spreadsheetml/2006/main" count="188" uniqueCount="99">
  <si>
    <t>Step 1. Adjust the employee’s wage amount</t>
  </si>
  <si>
    <t>Step 2. Figure the Tentative Withholding Amount</t>
  </si>
  <si>
    <t>based on your pay frequency, the employee's Adjusted Wage Amount, and marital status (line 3 of Form W-4).</t>
  </si>
  <si>
    <t>Step 3. Figure the final amount to withhold</t>
  </si>
  <si>
    <t>1a Enter the employee's total taxable wages this payroll period . . . . . . . . . . . . . . . . . . . . . . . . . .  . . . . 1a $</t>
  </si>
  <si>
    <t>1b Enter the number of allowances claimed on the employee's most recent Form W-4 . . . . . . . . . . . . 1b</t>
  </si>
  <si>
    <t>1d Subtract line 1c from line 1a. If zero or less, enter -0-. This is the Adjusted Wage Amount   . . . . . 1d $</t>
  </si>
  <si>
    <t xml:space="preserve">least the amount in column A but less than the amount in column B, and then enter here the amount </t>
  </si>
  <si>
    <t>from column A of that row . . . . . . . . . . . . . . . . .  . . . . . . . . . . . . . . . . .. . . . . . . . . . . . . . . . . . . . . . . . . . . . . 2a $</t>
  </si>
  <si>
    <t>2b Enter the amount from column C of that row . . . . . . . . . . . . . . . . . . . . . . . . . . . . .. . . . . . . . . . . . . . . . 2b $</t>
  </si>
  <si>
    <t>2c Enter the percentage from column D of that row . . . . . . . . . . . . . . . .. . . . . . . . . . . . . . . . . . . . . . . . . 2c %</t>
  </si>
  <si>
    <t>2d Subtract line 2a from line 1d . . . . . . . . . . . . . . . . . . . . . . . . . . . . . . . . . . . . . . . . . . . . . . . . . . . . . . . . . . 2d $</t>
  </si>
  <si>
    <t>2e Multiply the amount on line 2d by the percentage on line 2c . . . . . . . . . . . . . . . . .  . . . . . . . . . . . . . 2e $</t>
  </si>
  <si>
    <t>2f Add lines 2b and 2e. This is the Tentative Withholding Amount . . . . . . . . . . . . . . . . . . . . . . . . . . . . . 2f $</t>
  </si>
  <si>
    <t xml:space="preserve">Annually </t>
  </si>
  <si>
    <t xml:space="preserve"> Quarterly </t>
  </si>
  <si>
    <t xml:space="preserve">Monthly </t>
  </si>
  <si>
    <t>Semimonthly</t>
  </si>
  <si>
    <t xml:space="preserve"> Biweekly </t>
  </si>
  <si>
    <t xml:space="preserve">Weekly </t>
  </si>
  <si>
    <t>Daily</t>
  </si>
  <si>
    <t>Semiannual</t>
  </si>
  <si>
    <t>3a Calculate FICA  (0.0765 * 1a) . . . . . . . . . . . . . . . . . . . . . . . . . . . . . . . . . . . . . . . . . . . . . . . . . . . . . . . . . . . . . . . . . . .3a $</t>
  </si>
  <si>
    <t>3b Add lines 2f and 3a. This is the amount to withhold from the employee's wages this pay period   . . . . . . . 3b $</t>
  </si>
  <si>
    <t>1c Multiply line 1b by the amount in Table above for your pay frequency . . . . . . . . . . . . . . . . . . . . . . . . 1c $</t>
  </si>
  <si>
    <t xml:space="preserve">2a Find the row in the Percentage Method table below in which the amount on line 1d is at </t>
  </si>
  <si>
    <t>2c Enter the percentage from column D of that row . . . . . . . . . . . . . . . . . . . . . . . . . . . . . . . . . . . . . . . . . 2c %</t>
  </si>
  <si>
    <t>3a Calculate FICA  (0.0765 * 1a) . . . . . . . . . . . . . . . . . . . . . . . . . . . . . . . . . . . . . . . . . . . . . . . . . . . . . . . . . . . . . . .3a $</t>
  </si>
  <si>
    <t>3b Add lines 2f and 3a. This is the amount to withhold from the employee's wages this pay period   . . . 3b $</t>
  </si>
  <si>
    <t>SWW</t>
  </si>
  <si>
    <t>1a</t>
  </si>
  <si>
    <r>
      <t>$</t>
    </r>
    <r>
      <rPr>
        <u/>
        <sz val="10"/>
        <color theme="1"/>
        <rFont val="Times New Roman"/>
        <family val="1"/>
      </rPr>
      <t xml:space="preserve">  </t>
    </r>
  </si>
  <si>
    <t>1b</t>
  </si>
  <si>
    <t>Enter the number of deductions (allowances claimed).</t>
  </si>
  <si>
    <t>1c</t>
  </si>
  <si>
    <t xml:space="preserve">   Multiply line 1b by $83 (Table 7 – weekly allowance)</t>
  </si>
  <si>
    <t>1d</t>
  </si>
  <si>
    <r>
      <t xml:space="preserve">  Subtract line 1c from line 1a.   </t>
    </r>
    <r>
      <rPr>
        <b/>
        <sz val="10"/>
        <color theme="1"/>
        <rFont val="Times New Roman"/>
        <family val="1"/>
      </rPr>
      <t>This is the ADJUSTED WAGE AMOUNT</t>
    </r>
  </si>
  <si>
    <r>
      <t>Taxable Wage</t>
    </r>
    <r>
      <rPr>
        <sz val="10"/>
        <color theme="1"/>
        <rFont val="Times New Roman"/>
        <family val="1"/>
      </rPr>
      <t>:</t>
    </r>
  </si>
  <si>
    <t>Find the appropriate schedule at the bottom of this page.</t>
  </si>
  <si>
    <r>
      <t xml:space="preserve">The </t>
    </r>
    <r>
      <rPr>
        <b/>
        <sz val="10"/>
        <color theme="1"/>
        <rFont val="Times New Roman"/>
        <family val="1"/>
      </rPr>
      <t xml:space="preserve">Single </t>
    </r>
    <r>
      <rPr>
        <sz val="10"/>
        <color theme="1"/>
        <rFont val="Times New Roman"/>
        <family val="1"/>
      </rPr>
      <t xml:space="preserve">or </t>
    </r>
    <r>
      <rPr>
        <b/>
        <sz val="10"/>
        <color theme="1"/>
        <rFont val="Times New Roman"/>
        <family val="1"/>
      </rPr>
      <t xml:space="preserve">Married </t>
    </r>
    <r>
      <rPr>
        <sz val="10"/>
        <color theme="1"/>
        <rFont val="Times New Roman"/>
        <family val="1"/>
      </rPr>
      <t>table, which applies to the income in # 3.</t>
    </r>
  </si>
  <si>
    <t>(b) Enter the amount from column C of that row</t>
  </si>
  <si>
    <t>(c) Enter the percentage from column D of that row</t>
  </si>
  <si>
    <t>(d) Subtract line 2a from line 1d</t>
  </si>
  <si>
    <t>(e) Multiply the amount on line 2d by the percentage on line 2c</t>
  </si>
  <si>
    <t>Add 2b and 2e</t>
  </si>
  <si>
    <r>
      <t>FICA Taxes</t>
    </r>
    <r>
      <rPr>
        <sz val="10"/>
        <color theme="1"/>
        <rFont val="Times New Roman"/>
        <family val="1"/>
      </rPr>
      <t>:</t>
    </r>
  </si>
  <si>
    <r>
      <t>Total Payroll Deductions</t>
    </r>
    <r>
      <rPr>
        <sz val="10"/>
        <color theme="1"/>
        <rFont val="Times New Roman"/>
        <family val="1"/>
      </rPr>
      <t>:</t>
    </r>
  </si>
  <si>
    <r>
      <t>Spendable Income</t>
    </r>
    <r>
      <rPr>
        <sz val="10"/>
        <color theme="1"/>
        <rFont val="Times New Roman"/>
        <family val="1"/>
      </rPr>
      <t>:</t>
    </r>
  </si>
  <si>
    <t>3a</t>
  </si>
  <si>
    <t>3b</t>
  </si>
  <si>
    <t>Multiply # 1a by .0765</t>
  </si>
  <si>
    <t>3c Spendable Weekly Wage</t>
  </si>
  <si>
    <t>Multiply 3c by .8</t>
  </si>
  <si>
    <t>3c</t>
  </si>
  <si>
    <t xml:space="preserve">Note: Table 7 (top of the page) Percentage Method Table (bottom of the page) </t>
  </si>
  <si>
    <t>and Minimum and Maximum amounts change according to the year of injury.</t>
  </si>
  <si>
    <t>80 % of Spendable Income = Weekly Compensation Amount</t>
  </si>
  <si>
    <t>3c Post Injury WW</t>
  </si>
  <si>
    <t>(Weekly compensation amount)</t>
  </si>
  <si>
    <r>
      <t xml:space="preserve">Enter the </t>
    </r>
    <r>
      <rPr>
        <b/>
        <sz val="10"/>
        <color theme="1"/>
        <rFont val="Times New Roman"/>
        <family val="1"/>
      </rPr>
      <t>Gross Weekly Wage</t>
    </r>
    <r>
      <rPr>
        <sz val="10"/>
        <color theme="1"/>
        <rFont val="Times New Roman"/>
        <family val="1"/>
      </rPr>
      <t xml:space="preserve"> of the claimant.</t>
    </r>
  </si>
  <si>
    <t>(f) Tentative Federal Withholding:</t>
  </si>
  <si>
    <t xml:space="preserve">2(f): The tentative withhold  amount does not include additional withholding amounts that were submitted to </t>
  </si>
  <si>
    <t>an employer on Form W-4.  The result may yield a lower spendable income and workers’ compensation rate. </t>
  </si>
  <si>
    <t xml:space="preserve"> Contact your employer to obtain adjusted wage amount and payroll tax deductions.</t>
  </si>
  <si>
    <t>Post Injury SWW</t>
  </si>
  <si>
    <t>2b Enter the amount of tentative withholding . . . . . . . . . . . . . . . . . . . . . . . . . . . . .. . . . . . . . . . . . . . . . 2b $</t>
  </si>
  <si>
    <t>InjuryYear</t>
  </si>
  <si>
    <t>RateCalculation</t>
  </si>
  <si>
    <t>Description</t>
  </si>
  <si>
    <t>Minimum</t>
  </si>
  <si>
    <t>Maximum</t>
  </si>
  <si>
    <t>BaseCompensation</t>
  </si>
  <si>
    <t>Percentage</t>
  </si>
  <si>
    <t>DependantsAllowance</t>
  </si>
  <si>
    <t>FICATaxPercentage</t>
  </si>
  <si>
    <t>SpendableweeklyWage</t>
  </si>
  <si>
    <t>Deductions</t>
  </si>
  <si>
    <t>CompensationRates</t>
  </si>
  <si>
    <t>CompensationSingle</t>
  </si>
  <si>
    <t>CompensationMarried</t>
  </si>
  <si>
    <t>Min $358</t>
  </si>
  <si>
    <t>Max $1627</t>
  </si>
  <si>
    <t>041K - The Reemployment Stipend (041K) rate is 70% of the spendable weekly wage.</t>
  </si>
  <si>
    <t>PPI - The Permanent Partial Impairment (PPI) rate is the whole person impairment rating times $273,000.</t>
  </si>
  <si>
    <t>Percentage of impairment</t>
  </si>
  <si>
    <t>PPI Benefit</t>
  </si>
  <si>
    <t>Difference</t>
  </si>
  <si>
    <t xml:space="preserve">least the amount "Over"  but less than the amount in column B but not over", and then enter here the amount </t>
  </si>
  <si>
    <t>Max $1424</t>
  </si>
  <si>
    <t xml:space="preserve">TPD - The Temporary Partial Disability (TPD) rate is 80% of the difference between the </t>
  </si>
  <si>
    <t>spendable weekly wage before injury and the wage-earning capacity after injury.</t>
  </si>
  <si>
    <t>3c Spendable Weekly Wage (Subtract 3b from 1a)</t>
  </si>
  <si>
    <t>(Weekly compensation amount, multiply 3c by 70%)</t>
  </si>
  <si>
    <t>If 3c is less than $358, enter $358</t>
  </si>
  <si>
    <t>If 3c is equal to or greater than $1627 enter $1627.</t>
  </si>
  <si>
    <t>(a) Enter the lower amount from column A in table at bottom of page. (Example. a single person, income in # 3 is over $383, but not over $1113, enter the column A amount = $383)</t>
  </si>
  <si>
    <t xml:space="preserve">Add 2f and 3a. </t>
  </si>
  <si>
    <t>Subtract 3b from 1a.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</si>
</sst>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2"/>
      <color rgb="FF222222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6">
    <xf numFmtId="0" fontId="0" fillId="0" borderId="0" xfId="0"/>
    <xf numFmtId="0" fontId="2" fillId="0" borderId="0" xfId="0" applyFont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9" fontId="0" fillId="0" borderId="2" xfId="2" applyFont="1" applyBorder="1"/>
    <xf numFmtId="44" fontId="0" fillId="0" borderId="2" xfId="0" applyNumberFormat="1" applyBorder="1"/>
    <xf numFmtId="44" fontId="0" fillId="0" borderId="0" xfId="0" applyNumberFormat="1"/>
    <xf numFmtId="9" fontId="0" fillId="0" borderId="0" xfId="0" applyNumberFormat="1"/>
    <xf numFmtId="0" fontId="0" fillId="0" borderId="3" xfId="0" applyBorder="1"/>
    <xf numFmtId="44" fontId="0" fillId="0" borderId="3" xfId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0" fillId="2" borderId="3" xfId="0" applyFill="1" applyBorder="1"/>
    <xf numFmtId="44" fontId="0" fillId="2" borderId="3" xfId="1" applyFont="1" applyFill="1" applyBorder="1"/>
    <xf numFmtId="0" fontId="7" fillId="0" borderId="0" xfId="0" applyFont="1" applyAlignment="1">
      <alignment horizontal="left" vertical="center" indent="7"/>
    </xf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left" vertical="center" indent="4"/>
    </xf>
    <xf numFmtId="14" fontId="0" fillId="0" borderId="0" xfId="0" applyNumberFormat="1"/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top"/>
    </xf>
    <xf numFmtId="0" fontId="9" fillId="0" borderId="9" xfId="0" applyFont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164" fontId="10" fillId="0" borderId="6" xfId="3" applyNumberFormat="1" applyBorder="1"/>
    <xf numFmtId="44" fontId="9" fillId="0" borderId="9" xfId="1" applyFont="1" applyFill="1" applyBorder="1" applyAlignment="1">
      <alignment vertical="center"/>
    </xf>
    <xf numFmtId="44" fontId="9" fillId="0" borderId="3" xfId="1" applyFont="1" applyFill="1" applyBorder="1" applyAlignment="1">
      <alignment vertical="center"/>
    </xf>
    <xf numFmtId="0" fontId="0" fillId="4" borderId="0" xfId="0" applyFill="1"/>
    <xf numFmtId="0" fontId="3" fillId="4" borderId="0" xfId="0" applyFont="1" applyFill="1"/>
    <xf numFmtId="0" fontId="11" fillId="4" borderId="0" xfId="0" applyFont="1" applyFill="1"/>
    <xf numFmtId="44" fontId="12" fillId="0" borderId="0" xfId="1" applyFont="1"/>
    <xf numFmtId="44" fontId="0" fillId="0" borderId="0" xfId="1" applyFont="1" applyBorder="1"/>
    <xf numFmtId="9" fontId="0" fillId="0" borderId="0" xfId="2" applyFont="1" applyBorder="1"/>
    <xf numFmtId="44" fontId="0" fillId="2" borderId="0" xfId="0" applyNumberFormat="1" applyFill="1"/>
    <xf numFmtId="0" fontId="11" fillId="0" borderId="0" xfId="0" applyFont="1"/>
    <xf numFmtId="44" fontId="0" fillId="0" borderId="2" xfId="1" applyFont="1" applyBorder="1"/>
    <xf numFmtId="9" fontId="0" fillId="0" borderId="1" xfId="2" applyFont="1" applyBorder="1"/>
    <xf numFmtId="44" fontId="0" fillId="0" borderId="0" xfId="1" applyFont="1"/>
    <xf numFmtId="44" fontId="9" fillId="0" borderId="0" xfId="1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4" fillId="0" borderId="3" xfId="1" applyFont="1" applyBorder="1" applyAlignment="1">
      <alignment horizontal="left" vertical="center" wrapText="1"/>
    </xf>
    <xf numFmtId="9" fontId="4" fillId="0" borderId="3" xfId="2" applyFont="1" applyBorder="1" applyAlignment="1">
      <alignment horizontal="left" vertical="center" wrapText="1"/>
    </xf>
    <xf numFmtId="44" fontId="4" fillId="0" borderId="3" xfId="0" applyNumberFormat="1" applyFont="1" applyBorder="1" applyAlignment="1">
      <alignment horizontal="left" vertical="center" wrapText="1"/>
    </xf>
  </cellXfs>
  <cellStyles count="4">
    <cellStyle name="Currency" xfId="1" builtinId="4"/>
    <cellStyle name="Normal" xfId="0" builtinId="0"/>
    <cellStyle name="Normal 2 2" xfId="3" xr:uid="{3179CD3B-D540-4204-BD4A-B169F408451B}"/>
    <cellStyle name="Percent" xfId="2" builtinId="5"/>
  </cellStyles>
  <dxfs count="0"/>
  <tableStyles count="0" defaultTableStyle="TableStyleMedium2" defaultPivotStyle="PivotStyleLight16"/>
  <colors>
    <mruColors>
      <color rgb="FF66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3</xdr:row>
      <xdr:rowOff>9525</xdr:rowOff>
    </xdr:from>
    <xdr:to>
      <xdr:col>7</xdr:col>
      <xdr:colOff>581025</xdr:colOff>
      <xdr:row>8</xdr:row>
      <xdr:rowOff>238125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87F3066-27DE-4241-BEBC-8CAB29A75419}"/>
            </a:ext>
          </a:extLst>
        </xdr:cNvPr>
        <xdr:cNvCxnSpPr/>
      </xdr:nvCxnSpPr>
      <xdr:spPr>
        <a:xfrm flipH="1">
          <a:off x="5924550" y="581025"/>
          <a:ext cx="923925" cy="14287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37</xdr:row>
      <xdr:rowOff>142875</xdr:rowOff>
    </xdr:from>
    <xdr:to>
      <xdr:col>8</xdr:col>
      <xdr:colOff>648914</xdr:colOff>
      <xdr:row>52</xdr:row>
      <xdr:rowOff>114695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706A9-8BD7-4D3E-814D-0F4B0053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9563100"/>
          <a:ext cx="8697539" cy="2829320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15</xdr:row>
      <xdr:rowOff>209550</xdr:rowOff>
    </xdr:from>
    <xdr:to>
      <xdr:col>6</xdr:col>
      <xdr:colOff>142875</xdr:colOff>
      <xdr:row>48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CAB96FAF-3789-4242-B2C1-80A18F5CD848}"/>
            </a:ext>
          </a:extLst>
        </xdr:cNvPr>
        <xdr:cNvCxnSpPr/>
      </xdr:nvCxnSpPr>
      <xdr:spPr>
        <a:xfrm flipV="1">
          <a:off x="5057775" y="4181475"/>
          <a:ext cx="1285875" cy="73342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723900</xdr:colOff>
      <xdr:row>17</xdr:row>
      <xdr:rowOff>276225</xdr:rowOff>
    </xdr:from>
    <xdr:to>
      <xdr:col>7</xdr:col>
      <xdr:colOff>314325</xdr:colOff>
      <xdr:row>48</xdr:row>
      <xdr:rowOff>76200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236CAB67-5053-4593-B4FB-7A911BA7497B}"/>
            </a:ext>
          </a:extLst>
        </xdr:cNvPr>
        <xdr:cNvCxnSpPr/>
      </xdr:nvCxnSpPr>
      <xdr:spPr>
        <a:xfrm flipH="1" flipV="1">
          <a:off x="6924675" y="4876800"/>
          <a:ext cx="704850" cy="67151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16</xdr:row>
      <xdr:rowOff>266700</xdr:rowOff>
    </xdr:from>
    <xdr:to>
      <xdr:col>6</xdr:col>
      <xdr:colOff>523875</xdr:colOff>
      <xdr:row>48</xdr:row>
      <xdr:rowOff>95250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7521BECD-7950-4B83-ABEC-3649F3BDABAF}"/>
            </a:ext>
          </a:extLst>
        </xdr:cNvPr>
        <xdr:cNvCxnSpPr/>
      </xdr:nvCxnSpPr>
      <xdr:spPr>
        <a:xfrm flipH="1" flipV="1">
          <a:off x="6457950" y="4552950"/>
          <a:ext cx="266700" cy="70580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29</xdr:row>
      <xdr:rowOff>123825</xdr:rowOff>
    </xdr:from>
    <xdr:to>
      <xdr:col>13</xdr:col>
      <xdr:colOff>582239</xdr:colOff>
      <xdr:row>44</xdr:row>
      <xdr:rowOff>95645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7DB343-0C0D-47E5-E565-5449B3447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657850"/>
          <a:ext cx="8697539" cy="2829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31</xdr:row>
      <xdr:rowOff>123825</xdr:rowOff>
    </xdr:from>
    <xdr:to>
      <xdr:col>14</xdr:col>
      <xdr:colOff>115514</xdr:colOff>
      <xdr:row>46</xdr:row>
      <xdr:rowOff>95645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30FBE-7D05-7393-24B5-7CFB5090A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6029325"/>
          <a:ext cx="8697539" cy="2829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29</xdr:row>
      <xdr:rowOff>85725</xdr:rowOff>
    </xdr:from>
    <xdr:to>
      <xdr:col>13</xdr:col>
      <xdr:colOff>344114</xdr:colOff>
      <xdr:row>44</xdr:row>
      <xdr:rowOff>57545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25D559-194F-A7AC-8C69-26FF136D5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5610225"/>
          <a:ext cx="8697539" cy="28293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486779</xdr:colOff>
      <xdr:row>44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A95CD0-9D96-9448-BE29-371937A02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92379" cy="843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163139</xdr:colOff>
      <xdr:row>54</xdr:row>
      <xdr:rowOff>115752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BD5A35-04DF-8D83-E304-A3959342D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97539" cy="104027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458115</xdr:colOff>
      <xdr:row>42</xdr:row>
      <xdr:rowOff>182117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28FAB-D051-8393-4F6F-BE4A28A30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54115" cy="81831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22</xdr:row>
      <xdr:rowOff>123825</xdr:rowOff>
    </xdr:from>
    <xdr:to>
      <xdr:col>9</xdr:col>
      <xdr:colOff>401232</xdr:colOff>
      <xdr:row>36</xdr:row>
      <xdr:rowOff>181355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BBB268-4307-9236-AB0B-A7CAFF44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495800"/>
          <a:ext cx="8468907" cy="2724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F479-FBDA-4971-A8EF-562D3FFEBED8}">
  <dimension ref="B2:I52"/>
  <sheetViews>
    <sheetView showGridLines="0" tabSelected="1" workbookViewId="0">
      <selection activeCell="E23" sqref="E23:F23"/>
    </sheetView>
  </sheetViews>
  <sheetFormatPr defaultRowHeight="15" x14ac:dyDescent="0.25"/>
  <cols>
    <col min="2" max="2" width="12.42578125" customWidth="1"/>
    <col min="3" max="6" width="17.85546875" customWidth="1"/>
    <col min="7" max="7" width="16.7109375" customWidth="1"/>
    <col min="8" max="9" width="12.7109375" customWidth="1"/>
  </cols>
  <sheetData>
    <row r="2" spans="2:9" x14ac:dyDescent="0.25">
      <c r="B2" s="9" t="s">
        <v>14</v>
      </c>
      <c r="C2" s="9" t="s">
        <v>21</v>
      </c>
      <c r="D2" s="9" t="s">
        <v>15</v>
      </c>
      <c r="E2" s="9" t="s">
        <v>16</v>
      </c>
      <c r="F2" s="9" t="s">
        <v>17</v>
      </c>
      <c r="G2" s="9" t="s">
        <v>18</v>
      </c>
      <c r="H2" s="16" t="s">
        <v>19</v>
      </c>
      <c r="I2" s="9" t="s">
        <v>20</v>
      </c>
    </row>
    <row r="3" spans="2:9" x14ac:dyDescent="0.25">
      <c r="B3" s="10">
        <v>4300</v>
      </c>
      <c r="C3" s="10">
        <v>2150</v>
      </c>
      <c r="D3" s="10">
        <v>1075</v>
      </c>
      <c r="E3" s="10">
        <v>358</v>
      </c>
      <c r="F3" s="10">
        <v>179</v>
      </c>
      <c r="G3" s="10">
        <v>165</v>
      </c>
      <c r="H3" s="17">
        <v>83</v>
      </c>
      <c r="I3" s="10">
        <v>17</v>
      </c>
    </row>
    <row r="7" spans="2:9" ht="24.95" customHeight="1" x14ac:dyDescent="0.25">
      <c r="B7" s="11" t="s">
        <v>30</v>
      </c>
      <c r="C7" s="49" t="s">
        <v>60</v>
      </c>
      <c r="D7" s="49"/>
      <c r="E7" s="49"/>
      <c r="F7" s="49"/>
      <c r="G7" s="53">
        <v>4500</v>
      </c>
    </row>
    <row r="8" spans="2:9" ht="24.95" customHeight="1" x14ac:dyDescent="0.25">
      <c r="B8" s="11" t="s">
        <v>32</v>
      </c>
      <c r="C8" s="49" t="s">
        <v>33</v>
      </c>
      <c r="D8" s="49"/>
      <c r="E8" s="49"/>
      <c r="F8" s="49"/>
      <c r="G8" s="12">
        <v>3</v>
      </c>
    </row>
    <row r="9" spans="2:9" ht="24.95" customHeight="1" x14ac:dyDescent="0.25">
      <c r="B9" s="51" t="s">
        <v>34</v>
      </c>
      <c r="C9" s="49" t="s">
        <v>35</v>
      </c>
      <c r="D9" s="49"/>
      <c r="E9" s="49"/>
      <c r="F9" s="49"/>
      <c r="G9" s="53">
        <f>G8*83</f>
        <v>249</v>
      </c>
    </row>
    <row r="10" spans="2:9" ht="24.95" customHeight="1" x14ac:dyDescent="0.25">
      <c r="B10" s="51"/>
      <c r="C10" s="13"/>
      <c r="D10" s="14"/>
      <c r="E10" s="14"/>
      <c r="F10" s="15"/>
      <c r="G10" s="12" t="s">
        <v>31</v>
      </c>
    </row>
    <row r="11" spans="2:9" ht="24.95" customHeight="1" x14ac:dyDescent="0.25">
      <c r="B11" s="51" t="s">
        <v>36</v>
      </c>
      <c r="C11" s="49" t="s">
        <v>37</v>
      </c>
      <c r="D11" s="49"/>
      <c r="E11" s="49"/>
      <c r="F11" s="49"/>
      <c r="G11" s="53">
        <f>G7-G9</f>
        <v>4251</v>
      </c>
    </row>
    <row r="12" spans="2:9" ht="24.95" customHeight="1" x14ac:dyDescent="0.25">
      <c r="B12" s="51"/>
      <c r="C12" s="13"/>
      <c r="D12" s="14"/>
      <c r="E12" s="14"/>
      <c r="F12" s="15"/>
      <c r="G12" s="12" t="s">
        <v>31</v>
      </c>
    </row>
    <row r="13" spans="2:9" ht="24.95" customHeight="1" x14ac:dyDescent="0.25">
      <c r="B13" s="11">
        <v>2</v>
      </c>
      <c r="C13" s="50" t="s">
        <v>38</v>
      </c>
      <c r="D13" s="50"/>
      <c r="E13" s="50"/>
      <c r="F13" s="50"/>
      <c r="G13" s="12"/>
    </row>
    <row r="14" spans="2:9" ht="24.95" customHeight="1" x14ac:dyDescent="0.25">
      <c r="B14" s="11"/>
      <c r="C14" s="49" t="s">
        <v>39</v>
      </c>
      <c r="D14" s="49"/>
      <c r="E14" s="49"/>
      <c r="F14" s="49"/>
      <c r="G14" s="12"/>
    </row>
    <row r="15" spans="2:9" ht="24.95" customHeight="1" x14ac:dyDescent="0.25">
      <c r="B15" s="11"/>
      <c r="C15" s="49" t="s">
        <v>40</v>
      </c>
      <c r="D15" s="49"/>
      <c r="E15" s="49"/>
      <c r="F15" s="49"/>
      <c r="G15" s="12"/>
    </row>
    <row r="16" spans="2:9" ht="24.95" customHeight="1" x14ac:dyDescent="0.25">
      <c r="B16" s="11"/>
      <c r="C16" s="49" t="s">
        <v>96</v>
      </c>
      <c r="D16" s="49"/>
      <c r="E16" s="49"/>
      <c r="F16" s="49"/>
      <c r="G16" s="53">
        <v>2310</v>
      </c>
    </row>
    <row r="17" spans="2:7" ht="24.95" customHeight="1" x14ac:dyDescent="0.25">
      <c r="B17" s="11"/>
      <c r="C17" s="49" t="s">
        <v>41</v>
      </c>
      <c r="D17" s="49"/>
      <c r="E17" s="49"/>
      <c r="F17" s="49"/>
      <c r="G17" s="53">
        <v>223.14</v>
      </c>
    </row>
    <row r="18" spans="2:7" ht="24.95" customHeight="1" x14ac:dyDescent="0.25">
      <c r="B18" s="11"/>
      <c r="C18" s="49" t="s">
        <v>42</v>
      </c>
      <c r="D18" s="49"/>
      <c r="E18" s="49"/>
      <c r="F18" s="49"/>
      <c r="G18" s="54">
        <v>0.22</v>
      </c>
    </row>
    <row r="19" spans="2:7" ht="24.95" customHeight="1" x14ac:dyDescent="0.25">
      <c r="B19" s="11"/>
      <c r="C19" s="49" t="s">
        <v>43</v>
      </c>
      <c r="D19" s="49"/>
      <c r="E19" s="49"/>
      <c r="F19" s="49"/>
      <c r="G19" s="55">
        <f>G11-G16</f>
        <v>1941</v>
      </c>
    </row>
    <row r="20" spans="2:7" ht="24.95" customHeight="1" x14ac:dyDescent="0.25">
      <c r="B20" s="11"/>
      <c r="C20" s="46" t="s">
        <v>44</v>
      </c>
      <c r="D20" s="47"/>
      <c r="E20" s="47"/>
      <c r="F20" s="48"/>
      <c r="G20" s="55">
        <f>G19*G18</f>
        <v>427.02</v>
      </c>
    </row>
    <row r="21" spans="2:7" ht="24.95" customHeight="1" x14ac:dyDescent="0.25">
      <c r="B21" s="11"/>
      <c r="C21" s="46" t="s">
        <v>61</v>
      </c>
      <c r="D21" s="48"/>
      <c r="E21" s="49" t="s">
        <v>45</v>
      </c>
      <c r="F21" s="49"/>
      <c r="G21" s="55">
        <f>G17+G20</f>
        <v>650.16</v>
      </c>
    </row>
    <row r="22" spans="2:7" ht="24.95" customHeight="1" x14ac:dyDescent="0.25">
      <c r="B22" s="11" t="s">
        <v>49</v>
      </c>
      <c r="C22" s="50" t="s">
        <v>46</v>
      </c>
      <c r="D22" s="50"/>
      <c r="E22" s="49" t="s">
        <v>51</v>
      </c>
      <c r="F22" s="49"/>
      <c r="G22" s="55">
        <f>G7*0.0765</f>
        <v>344.25</v>
      </c>
    </row>
    <row r="23" spans="2:7" ht="24.95" customHeight="1" x14ac:dyDescent="0.25">
      <c r="B23" s="11" t="s">
        <v>50</v>
      </c>
      <c r="C23" s="50" t="s">
        <v>47</v>
      </c>
      <c r="D23" s="50"/>
      <c r="E23" s="49" t="s">
        <v>97</v>
      </c>
      <c r="F23" s="49"/>
      <c r="G23" s="55">
        <f>G21+G22</f>
        <v>994.41</v>
      </c>
    </row>
    <row r="24" spans="2:7" ht="24.95" customHeight="1" x14ac:dyDescent="0.25">
      <c r="B24" s="11" t="s">
        <v>54</v>
      </c>
      <c r="C24" s="50" t="s">
        <v>48</v>
      </c>
      <c r="D24" s="50"/>
      <c r="E24" s="49" t="s">
        <v>98</v>
      </c>
      <c r="F24" s="49"/>
      <c r="G24" s="55">
        <f>G7-G23</f>
        <v>3505.59</v>
      </c>
    </row>
    <row r="25" spans="2:7" ht="24.95" customHeight="1" x14ac:dyDescent="0.25">
      <c r="B25" s="11"/>
      <c r="C25" s="50" t="s">
        <v>57</v>
      </c>
      <c r="D25" s="50"/>
      <c r="E25" s="49" t="s">
        <v>53</v>
      </c>
      <c r="F25" s="49"/>
      <c r="G25" s="55">
        <f>G24*0.8</f>
        <v>2804.4720000000002</v>
      </c>
    </row>
    <row r="27" spans="2:7" ht="15.75" x14ac:dyDescent="0.25">
      <c r="C27" s="19" t="s">
        <v>94</v>
      </c>
      <c r="D27" s="18"/>
    </row>
    <row r="28" spans="2:7" x14ac:dyDescent="0.25">
      <c r="C28" s="20" t="s">
        <v>95</v>
      </c>
    </row>
    <row r="29" spans="2:7" ht="15.75" x14ac:dyDescent="0.25">
      <c r="C29" s="18"/>
    </row>
    <row r="30" spans="2:7" x14ac:dyDescent="0.25">
      <c r="C30" t="s">
        <v>55</v>
      </c>
    </row>
    <row r="31" spans="2:7" x14ac:dyDescent="0.25">
      <c r="C31" s="21" t="s">
        <v>56</v>
      </c>
    </row>
    <row r="32" spans="2:7" x14ac:dyDescent="0.25">
      <c r="C32" s="21"/>
    </row>
    <row r="33" spans="3:3" x14ac:dyDescent="0.25">
      <c r="C33" s="21" t="s">
        <v>62</v>
      </c>
    </row>
    <row r="34" spans="3:3" x14ac:dyDescent="0.25">
      <c r="C34" s="21" t="s">
        <v>63</v>
      </c>
    </row>
    <row r="35" spans="3:3" x14ac:dyDescent="0.25">
      <c r="C35" s="21" t="s">
        <v>64</v>
      </c>
    </row>
    <row r="52" spans="8:8" x14ac:dyDescent="0.25">
      <c r="H52" s="22">
        <v>46049</v>
      </c>
    </row>
  </sheetData>
  <mergeCells count="24">
    <mergeCell ref="C19:F19"/>
    <mergeCell ref="B9:B10"/>
    <mergeCell ref="B11:B12"/>
    <mergeCell ref="C14:F14"/>
    <mergeCell ref="C15:F15"/>
    <mergeCell ref="C16:F16"/>
    <mergeCell ref="C17:F17"/>
    <mergeCell ref="C18:F18"/>
    <mergeCell ref="C7:F7"/>
    <mergeCell ref="C8:F8"/>
    <mergeCell ref="C9:F9"/>
    <mergeCell ref="C11:F11"/>
    <mergeCell ref="C13:F13"/>
    <mergeCell ref="C20:F20"/>
    <mergeCell ref="C21:D21"/>
    <mergeCell ref="E22:F22"/>
    <mergeCell ref="E25:F25"/>
    <mergeCell ref="C23:D23"/>
    <mergeCell ref="C24:D24"/>
    <mergeCell ref="C25:D25"/>
    <mergeCell ref="C22:D22"/>
    <mergeCell ref="E21:F21"/>
    <mergeCell ref="E23:F23"/>
    <mergeCell ref="E24:F24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A8CF-1ACB-4218-8C02-B5C4461C1E65}">
  <dimension ref="A1:J19"/>
  <sheetViews>
    <sheetView workbookViewId="0">
      <selection activeCell="D3" sqref="D3:E3"/>
    </sheetView>
  </sheetViews>
  <sheetFormatPr defaultRowHeight="15" x14ac:dyDescent="0.25"/>
  <cols>
    <col min="1" max="1" width="9" bestFit="1" customWidth="1"/>
    <col min="2" max="2" width="19.140625" bestFit="1" customWidth="1"/>
    <col min="3" max="3" width="18.28515625" bestFit="1" customWidth="1"/>
    <col min="4" max="4" width="8.140625" bestFit="1" customWidth="1"/>
    <col min="5" max="5" width="8.28515625" bestFit="1" customWidth="1"/>
    <col min="6" max="6" width="15.85546875" bestFit="1" customWidth="1"/>
    <col min="7" max="7" width="9.42578125" bestFit="1" customWidth="1"/>
    <col min="8" max="8" width="18.7109375" bestFit="1" customWidth="1"/>
    <col min="9" max="9" width="16.42578125" bestFit="1" customWidth="1"/>
    <col min="10" max="10" width="40.7109375" customWidth="1"/>
    <col min="11" max="11" width="84.7109375" customWidth="1"/>
  </cols>
  <sheetData>
    <row r="1" spans="1:10" ht="15.75" thickBot="1" x14ac:dyDescent="0.3">
      <c r="A1" s="23" t="s">
        <v>67</v>
      </c>
      <c r="B1" s="23" t="s">
        <v>68</v>
      </c>
      <c r="C1" s="23" t="s">
        <v>69</v>
      </c>
      <c r="D1" s="29" t="s">
        <v>70</v>
      </c>
      <c r="E1" s="29" t="s">
        <v>71</v>
      </c>
      <c r="F1" s="24" t="s">
        <v>72</v>
      </c>
      <c r="G1" s="24" t="s">
        <v>73</v>
      </c>
      <c r="H1" s="24" t="s">
        <v>74</v>
      </c>
      <c r="I1" s="24" t="s">
        <v>75</v>
      </c>
    </row>
    <row r="2" spans="1:10" ht="15.75" thickBot="1" x14ac:dyDescent="0.3">
      <c r="A2" s="25">
        <v>2026</v>
      </c>
      <c r="B2" s="25" t="s">
        <v>76</v>
      </c>
      <c r="C2" s="25" t="s">
        <v>77</v>
      </c>
      <c r="D2" s="26"/>
      <c r="E2" s="26"/>
      <c r="F2" s="26"/>
      <c r="G2" s="26"/>
      <c r="H2" s="27">
        <v>83</v>
      </c>
      <c r="I2" s="27">
        <v>7.6499999999999999E-2</v>
      </c>
      <c r="J2" t="str">
        <f>CONCATENATE(IF(ROW(A2)=2,CONCATENATE("insert into proofofcoverage.workerscomp.paymentrates (InjuryYear, RateCalculation, Description, Minimum, Maximum, BaseCompensation, Percentage, DependantsAllowance, FICATaxPercentage) ", "select g.InjuryYear, g.RateCalculation, g.Description, g.Minimum, g.Maximum, g.BaseCompensation, g.Percentage, g.DependantsAllowance, g.FICATaxPercentage FROM (values"),","),"(",ROW(A2),
",",IF(A2="","NULL",CONCATENATE("",A2,"")),
",",IF(B2="","NULL",CONCATENATE("'",B2,"'")),
",",IF(C2="","NULL",CONCATENATE("'",C2,"'")),
",",IF(D2="","NULL",CONCATENATE("'",D2,"'")),
",",IF(E2="","NULL",CONCATENATE("'",E2,"'")),
",",IF(F2="","NULL",CONCATENATE("'",F2,"'")),
",",IF(G2="","NULL",CONCATENATE("'",G2,"'")),
",",IF(H2="","NULL",CONCATENATE("'",H2,"'")),
",",IF(I2="","NULL",CONCATENATE("'",I2,"'")),
")",IF(C3="", CONCATENATE(")g(rw, InjuryYear, RateCalculation, Description, Minimum, Maximum, BaseCompensation, Percentage, DependantsAllowance, FICATaxPercentage) left join proofofcoverage.workerscomp.paymentrates r",
" on r.description = g.description and r.injuryYear = g.injuryYear where r.PaymentRatesKey is null order by rw"), "")
)</f>
        <v>insert into proofofcoverage.workerscomp.paymentrates (InjuryYear, RateCalculation, Description, Minimum, Maximum, BaseCompensation, Percentage, DependantsAllowance, FICATaxPercentage) select g.InjuryYear, g.RateCalculation, g.Description, g.Minimum, g.Maximum, g.BaseCompensation, g.Percentage, g.DependantsAllowance, g.FICATaxPercentage FROM (values(2,2026,'SpendableweeklyWage','Deductions',NULL,NULL,NULL,NULL,'83','0.0765')</v>
      </c>
    </row>
    <row r="3" spans="1:10" ht="15.75" thickBot="1" x14ac:dyDescent="0.3">
      <c r="A3" s="25">
        <v>2026</v>
      </c>
      <c r="B3" s="25" t="s">
        <v>76</v>
      </c>
      <c r="C3" s="25" t="s">
        <v>78</v>
      </c>
      <c r="D3" s="30">
        <v>358</v>
      </c>
      <c r="E3" s="30">
        <v>1627</v>
      </c>
      <c r="F3" s="26"/>
      <c r="G3" s="26"/>
      <c r="H3" s="26"/>
      <c r="I3" s="26"/>
      <c r="J3" t="str">
        <f t="shared" ref="J3:J19" si="0">CONCATENATE(IF(ROW(A3)=2,CONCATENATE("insert into proofofcoverage.workerscomp.paymentrates (InjuryYear, RateCalculation, Description, Minimum, Maximum, BaseCompensation, Percentage, DependantsAllowance, FICATaxPercentage) ", "select g.InjuryYear, g.RateCalculation, g.Description, g.Minimum, g.Maximum, g.BaseCompensation, g.Percentage, g.DependantsAllowance, g.FICATaxPercentage FROM (values"),","),"(",ROW(A3),
",",IF(A3="","NULL",CONCATENATE("",A3,"")),
",",IF(B3="","NULL",CONCATENATE("'",B3,"'")),
",",IF(C3="","NULL",CONCATENATE("'",C3,"'")),
",",IF(D3="","NULL",CONCATENATE("'",D3,"'")),
",",IF(E3="","NULL",CONCATENATE("'",E3,"'")),
",",IF(F3="","NULL",CONCATENATE("'",F3,"'")),
",",IF(G3="","NULL",CONCATENATE("'",G3,"'")),
",",IF(H3="","NULL",CONCATENATE("'",H3,"'")),
",",IF(I3="","NULL",CONCATENATE("'",I3,"'")),
")",IF(C4="", CONCATENATE(")g(rw, InjuryYear, RateCalculation, Description, Minimum, Maximum, BaseCompensation, Percentage, DependantsAllowance, FICATaxPercentage) left join proofofcoverage.workerscomp.paymentrates r",
" on r.description = g.description and r.injuryYear = g.injuryYear where r.PaymentRatesKey is null order by rw"), "")
)</f>
        <v>,(3,2026,'SpendableweeklyWage','CompensationRates','358','1627',NULL,NULL,NULL,NULL)</v>
      </c>
    </row>
    <row r="4" spans="1:10" ht="15.75" thickBot="1" x14ac:dyDescent="0.3">
      <c r="A4" s="25">
        <v>2026</v>
      </c>
      <c r="B4" s="25" t="s">
        <v>76</v>
      </c>
      <c r="C4" s="25" t="s">
        <v>79</v>
      </c>
      <c r="D4" s="28">
        <v>0</v>
      </c>
      <c r="E4" s="28">
        <v>144</v>
      </c>
      <c r="F4" s="27">
        <v>0</v>
      </c>
      <c r="G4" s="31">
        <v>0</v>
      </c>
      <c r="H4" s="26"/>
      <c r="I4" s="26"/>
      <c r="J4" t="str">
        <f t="shared" si="0"/>
        <v>,(4,2026,'SpendableweeklyWage','CompensationSingle','0','144','0','0',NULL,NULL)</v>
      </c>
    </row>
    <row r="5" spans="1:10" ht="15.75" thickBot="1" x14ac:dyDescent="0.3">
      <c r="A5" s="25">
        <v>2026</v>
      </c>
      <c r="B5" s="25" t="s">
        <v>76</v>
      </c>
      <c r="C5" s="25" t="s">
        <v>79</v>
      </c>
      <c r="D5" s="28">
        <v>144</v>
      </c>
      <c r="E5" s="28">
        <v>383</v>
      </c>
      <c r="F5" s="27">
        <v>0</v>
      </c>
      <c r="G5" s="31">
        <v>0.1</v>
      </c>
      <c r="H5" s="26"/>
      <c r="I5" s="26"/>
      <c r="J5" t="str">
        <f t="shared" si="0"/>
        <v>,(5,2026,'SpendableweeklyWage','CompensationSingle','144','383','0','0.1',NULL,NULL)</v>
      </c>
    </row>
    <row r="6" spans="1:10" ht="15.75" thickBot="1" x14ac:dyDescent="0.3">
      <c r="A6" s="25">
        <v>2026</v>
      </c>
      <c r="B6" s="25" t="s">
        <v>76</v>
      </c>
      <c r="C6" s="25" t="s">
        <v>79</v>
      </c>
      <c r="D6" s="28">
        <v>383</v>
      </c>
      <c r="E6" s="28">
        <v>1113</v>
      </c>
      <c r="F6" s="27">
        <v>23.9</v>
      </c>
      <c r="G6" s="31">
        <v>0.12</v>
      </c>
      <c r="H6" s="26"/>
      <c r="I6" s="26"/>
      <c r="J6" t="str">
        <f t="shared" si="0"/>
        <v>,(6,2026,'SpendableweeklyWage','CompensationSingle','383','1113','23.9','0.12',NULL,NULL)</v>
      </c>
    </row>
    <row r="7" spans="1:10" ht="15.75" thickBot="1" x14ac:dyDescent="0.3">
      <c r="A7" s="25">
        <v>2026</v>
      </c>
      <c r="B7" s="25" t="s">
        <v>76</v>
      </c>
      <c r="C7" s="25" t="s">
        <v>79</v>
      </c>
      <c r="D7" s="28">
        <v>1113</v>
      </c>
      <c r="E7" s="28">
        <v>2177</v>
      </c>
      <c r="F7" s="27">
        <v>111.5</v>
      </c>
      <c r="G7" s="31">
        <v>0.22</v>
      </c>
      <c r="H7" s="26"/>
      <c r="I7" s="26"/>
      <c r="J7" t="str">
        <f t="shared" si="0"/>
        <v>,(7,2026,'SpendableweeklyWage','CompensationSingle','1113','2177','111.5','0.22',NULL,NULL)</v>
      </c>
    </row>
    <row r="8" spans="1:10" ht="15.75" thickBot="1" x14ac:dyDescent="0.3">
      <c r="A8" s="25">
        <v>2026</v>
      </c>
      <c r="B8" s="25" t="s">
        <v>76</v>
      </c>
      <c r="C8" s="25" t="s">
        <v>79</v>
      </c>
      <c r="D8" s="28">
        <v>2177</v>
      </c>
      <c r="E8" s="28">
        <v>4025</v>
      </c>
      <c r="F8" s="27">
        <v>345.58</v>
      </c>
      <c r="G8" s="31">
        <v>0.24</v>
      </c>
      <c r="H8" s="26"/>
      <c r="I8" s="26"/>
      <c r="J8" t="str">
        <f t="shared" si="0"/>
        <v>,(8,2026,'SpendableweeklyWage','CompensationSingle','2177','4025','345.58','0.24',NULL,NULL)</v>
      </c>
    </row>
    <row r="9" spans="1:10" ht="15.75" thickBot="1" x14ac:dyDescent="0.3">
      <c r="A9" s="25">
        <v>2026</v>
      </c>
      <c r="B9" s="25" t="s">
        <v>76</v>
      </c>
      <c r="C9" s="25" t="s">
        <v>79</v>
      </c>
      <c r="D9" s="28">
        <v>4025</v>
      </c>
      <c r="E9" s="28">
        <v>5072</v>
      </c>
      <c r="F9" s="27">
        <v>789.1</v>
      </c>
      <c r="G9" s="31">
        <v>0.32</v>
      </c>
      <c r="H9" s="26"/>
      <c r="I9" s="26"/>
      <c r="J9" t="str">
        <f t="shared" si="0"/>
        <v>,(9,2026,'SpendableweeklyWage','CompensationSingle','4025','5072','789.1','0.32',NULL,NULL)</v>
      </c>
    </row>
    <row r="10" spans="1:10" ht="15.75" thickBot="1" x14ac:dyDescent="0.3">
      <c r="A10" s="25">
        <v>2026</v>
      </c>
      <c r="B10" s="25" t="s">
        <v>76</v>
      </c>
      <c r="C10" s="25" t="s">
        <v>79</v>
      </c>
      <c r="D10" s="28">
        <v>5072</v>
      </c>
      <c r="E10" s="28">
        <v>12463</v>
      </c>
      <c r="F10" s="27">
        <v>1124.1400000000001</v>
      </c>
      <c r="G10" s="31">
        <v>0.35</v>
      </c>
      <c r="H10" s="26"/>
      <c r="I10" s="26"/>
      <c r="J10" t="str">
        <f t="shared" si="0"/>
        <v>,(10,2026,'SpendableweeklyWage','CompensationSingle','5072','12463','1124.14','0.35',NULL,NULL)</v>
      </c>
    </row>
    <row r="11" spans="1:10" ht="15.75" thickBot="1" x14ac:dyDescent="0.3">
      <c r="A11" s="25">
        <v>2026</v>
      </c>
      <c r="B11" s="25" t="s">
        <v>76</v>
      </c>
      <c r="C11" s="25" t="s">
        <v>79</v>
      </c>
      <c r="D11" s="28">
        <v>12463</v>
      </c>
      <c r="E11" s="28">
        <v>0</v>
      </c>
      <c r="F11" s="27">
        <v>3710.99</v>
      </c>
      <c r="G11" s="31">
        <v>0.37</v>
      </c>
      <c r="H11" s="26"/>
      <c r="I11" s="26"/>
      <c r="J11" t="str">
        <f t="shared" si="0"/>
        <v>,(11,2026,'SpendableweeklyWage','CompensationSingle','12463','0','3710.99','0.37',NULL,NULL)</v>
      </c>
    </row>
    <row r="12" spans="1:10" ht="15.75" thickBot="1" x14ac:dyDescent="0.3">
      <c r="A12" s="25">
        <v>2026</v>
      </c>
      <c r="B12" s="25" t="s">
        <v>76</v>
      </c>
      <c r="C12" s="25" t="s">
        <v>80</v>
      </c>
      <c r="D12" s="28">
        <v>0</v>
      </c>
      <c r="E12" s="28">
        <v>371</v>
      </c>
      <c r="F12" s="27">
        <v>0</v>
      </c>
      <c r="G12" s="31">
        <v>0</v>
      </c>
      <c r="H12" s="26"/>
      <c r="I12" s="26"/>
      <c r="J12" t="str">
        <f t="shared" si="0"/>
        <v>,(12,2026,'SpendableweeklyWage','CompensationMarried','0','371','0','0',NULL,NULL)</v>
      </c>
    </row>
    <row r="13" spans="1:10" ht="15.75" thickBot="1" x14ac:dyDescent="0.3">
      <c r="A13" s="25">
        <v>2026</v>
      </c>
      <c r="B13" s="25" t="s">
        <v>76</v>
      </c>
      <c r="C13" s="25" t="s">
        <v>80</v>
      </c>
      <c r="D13" s="28">
        <v>371</v>
      </c>
      <c r="E13" s="28">
        <v>848</v>
      </c>
      <c r="F13" s="27">
        <v>0</v>
      </c>
      <c r="G13" s="31">
        <v>0.1</v>
      </c>
      <c r="H13" s="26"/>
      <c r="I13" s="26"/>
      <c r="J13" t="str">
        <f t="shared" si="0"/>
        <v>,(13,2026,'SpendableweeklyWage','CompensationMarried','371','848','0','0.1',NULL,NULL)</v>
      </c>
    </row>
    <row r="14" spans="1:10" ht="15.75" thickBot="1" x14ac:dyDescent="0.3">
      <c r="A14" s="25">
        <v>2026</v>
      </c>
      <c r="B14" s="25" t="s">
        <v>76</v>
      </c>
      <c r="C14" s="25" t="s">
        <v>80</v>
      </c>
      <c r="D14" s="28">
        <v>848</v>
      </c>
      <c r="E14" s="28">
        <v>2310</v>
      </c>
      <c r="F14" s="27">
        <v>47.7</v>
      </c>
      <c r="G14" s="31">
        <v>0.12</v>
      </c>
      <c r="H14" s="26"/>
      <c r="I14" s="26"/>
      <c r="J14" t="str">
        <f t="shared" si="0"/>
        <v>,(14,2026,'SpendableweeklyWage','CompensationMarried','848','2310','47.7','0.12',NULL,NULL)</v>
      </c>
    </row>
    <row r="15" spans="1:10" ht="15.75" thickBot="1" x14ac:dyDescent="0.3">
      <c r="A15" s="25">
        <v>2026</v>
      </c>
      <c r="B15" s="25" t="s">
        <v>76</v>
      </c>
      <c r="C15" s="25" t="s">
        <v>80</v>
      </c>
      <c r="D15" s="28">
        <v>2310</v>
      </c>
      <c r="E15" s="28">
        <v>4437</v>
      </c>
      <c r="F15" s="27">
        <v>223.14</v>
      </c>
      <c r="G15" s="31">
        <v>0.22</v>
      </c>
      <c r="H15" s="26"/>
      <c r="I15" s="26"/>
      <c r="J15" t="str">
        <f t="shared" si="0"/>
        <v>,(15,2026,'SpendableweeklyWage','CompensationMarried','2310','4437','223.14','0.22',NULL,NULL)</v>
      </c>
    </row>
    <row r="16" spans="1:10" ht="15.75" thickBot="1" x14ac:dyDescent="0.3">
      <c r="A16" s="25">
        <v>2026</v>
      </c>
      <c r="B16" s="25" t="s">
        <v>76</v>
      </c>
      <c r="C16" s="25" t="s">
        <v>80</v>
      </c>
      <c r="D16" s="28">
        <v>4437</v>
      </c>
      <c r="E16" s="28">
        <v>8132</v>
      </c>
      <c r="F16" s="27">
        <v>691.08</v>
      </c>
      <c r="G16" s="31">
        <v>0.24</v>
      </c>
      <c r="H16" s="26"/>
      <c r="I16" s="26"/>
      <c r="J16" t="str">
        <f t="shared" si="0"/>
        <v>,(16,2026,'SpendableweeklyWage','CompensationMarried','4437','8132','691.08','0.24',NULL,NULL)</v>
      </c>
    </row>
    <row r="17" spans="1:10" ht="15.75" thickBot="1" x14ac:dyDescent="0.3">
      <c r="A17" s="25">
        <v>2026</v>
      </c>
      <c r="B17" s="25" t="s">
        <v>76</v>
      </c>
      <c r="C17" s="25" t="s">
        <v>80</v>
      </c>
      <c r="D17" s="28">
        <v>8132</v>
      </c>
      <c r="E17" s="28">
        <v>10226</v>
      </c>
      <c r="F17" s="27">
        <v>1577.88</v>
      </c>
      <c r="G17" s="31">
        <v>0.32</v>
      </c>
      <c r="H17" s="26"/>
      <c r="I17" s="26"/>
      <c r="J17" t="str">
        <f t="shared" si="0"/>
        <v>,(17,2026,'SpendableweeklyWage','CompensationMarried','8132','10226','1577.88','0.32',NULL,NULL)</v>
      </c>
    </row>
    <row r="18" spans="1:10" ht="15.75" thickBot="1" x14ac:dyDescent="0.3">
      <c r="A18" s="25">
        <v>2026</v>
      </c>
      <c r="B18" s="25" t="s">
        <v>76</v>
      </c>
      <c r="C18" s="25" t="s">
        <v>80</v>
      </c>
      <c r="D18" s="28">
        <v>10226</v>
      </c>
      <c r="E18" s="28">
        <v>15154</v>
      </c>
      <c r="F18" s="27">
        <v>2247.96</v>
      </c>
      <c r="G18" s="31">
        <v>0.35</v>
      </c>
      <c r="H18" s="26"/>
      <c r="I18" s="26"/>
      <c r="J18" t="str">
        <f t="shared" si="0"/>
        <v>,(18,2026,'SpendableweeklyWage','CompensationMarried','10226','15154','2247.96','0.35',NULL,NULL)</v>
      </c>
    </row>
    <row r="19" spans="1:10" ht="15.75" thickBot="1" x14ac:dyDescent="0.3">
      <c r="A19" s="25">
        <v>2026</v>
      </c>
      <c r="B19" s="25" t="s">
        <v>76</v>
      </c>
      <c r="C19" s="25" t="s">
        <v>80</v>
      </c>
      <c r="D19" s="28">
        <v>15154</v>
      </c>
      <c r="E19" s="28">
        <v>0</v>
      </c>
      <c r="F19" s="27">
        <v>3972.76</v>
      </c>
      <c r="G19" s="31">
        <v>0.37</v>
      </c>
      <c r="H19" s="26"/>
      <c r="I19" s="26"/>
      <c r="J19" t="str">
        <f t="shared" si="0"/>
        <v>,(19,2026,'SpendableweeklyWage','CompensationMarried','15154','0','3972.76','0.37',NULL,NULL))g(rw, InjuryYear, RateCalculation, Description, Minimum, Maximum, BaseCompensation, Percentage, DependantsAllowance, FICATaxPercentage) left join proofofcoverage.workerscomp.paymentrates r on r.description = g.description and r.injuryYear = g.injuryYear where r.PaymentRatesKey is null order by rw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0160-4942-4BFA-8BD6-247C6F6822E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80586-0399-4DB8-A7F4-CD406568EADD}">
  <sheetPr>
    <tabColor rgb="FF00B050"/>
  </sheetPr>
  <dimension ref="A2:L29"/>
  <sheetViews>
    <sheetView showGridLines="0" topLeftCell="A3" workbookViewId="0">
      <selection activeCell="L29" sqref="L29"/>
    </sheetView>
  </sheetViews>
  <sheetFormatPr defaultRowHeight="15" x14ac:dyDescent="0.25"/>
  <cols>
    <col min="2" max="9" width="11.85546875" customWidth="1"/>
    <col min="10" max="11" width="3" customWidth="1"/>
    <col min="12" max="12" width="10.5703125" bestFit="1" customWidth="1"/>
  </cols>
  <sheetData>
    <row r="2" spans="1:12" x14ac:dyDescent="0.25">
      <c r="B2" s="9" t="s">
        <v>14</v>
      </c>
      <c r="C2" s="9" t="s">
        <v>21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</row>
    <row r="3" spans="1:12" x14ac:dyDescent="0.25">
      <c r="B3" s="10">
        <v>4300</v>
      </c>
      <c r="C3" s="10">
        <v>2150</v>
      </c>
      <c r="D3" s="10">
        <v>1075</v>
      </c>
      <c r="E3" s="10">
        <v>358</v>
      </c>
      <c r="F3" s="10">
        <v>179</v>
      </c>
      <c r="G3" s="10">
        <v>165</v>
      </c>
      <c r="H3" s="10">
        <v>83</v>
      </c>
      <c r="I3" s="10">
        <v>17</v>
      </c>
    </row>
    <row r="5" spans="1:12" ht="15.75" thickBot="1" x14ac:dyDescent="0.3">
      <c r="E5" s="32" t="s">
        <v>81</v>
      </c>
      <c r="F5" s="32" t="s">
        <v>82</v>
      </c>
    </row>
    <row r="6" spans="1:12" x14ac:dyDescent="0.25">
      <c r="A6" s="1" t="s">
        <v>0</v>
      </c>
    </row>
    <row r="7" spans="1:12" x14ac:dyDescent="0.25">
      <c r="A7" s="1"/>
      <c r="B7" t="s">
        <v>4</v>
      </c>
      <c r="L7" s="3">
        <v>4500</v>
      </c>
    </row>
    <row r="8" spans="1:12" x14ac:dyDescent="0.25">
      <c r="A8" s="1"/>
      <c r="B8" t="s">
        <v>5</v>
      </c>
      <c r="L8" s="2">
        <v>3</v>
      </c>
    </row>
    <row r="9" spans="1:12" x14ac:dyDescent="0.25">
      <c r="A9" s="1"/>
      <c r="B9" t="s">
        <v>24</v>
      </c>
      <c r="L9" s="3">
        <f>H3*L8</f>
        <v>249</v>
      </c>
    </row>
    <row r="10" spans="1:12" x14ac:dyDescent="0.25">
      <c r="A10" s="1"/>
      <c r="B10" t="s">
        <v>6</v>
      </c>
      <c r="L10" s="4">
        <f>L7-L9</f>
        <v>4251</v>
      </c>
    </row>
    <row r="12" spans="1:12" x14ac:dyDescent="0.25">
      <c r="A12" s="1" t="s">
        <v>1</v>
      </c>
    </row>
    <row r="13" spans="1:12" x14ac:dyDescent="0.25">
      <c r="A13" s="1"/>
      <c r="B13" t="s">
        <v>2</v>
      </c>
    </row>
    <row r="15" spans="1:12" x14ac:dyDescent="0.25">
      <c r="A15" s="1"/>
      <c r="B15" t="s">
        <v>25</v>
      </c>
    </row>
    <row r="16" spans="1:12" x14ac:dyDescent="0.25">
      <c r="A16" s="1"/>
      <c r="B16" t="s">
        <v>7</v>
      </c>
    </row>
    <row r="17" spans="1:12" x14ac:dyDescent="0.25">
      <c r="A17" s="1"/>
      <c r="B17" t="s">
        <v>8</v>
      </c>
      <c r="L17" s="3">
        <v>2310</v>
      </c>
    </row>
    <row r="18" spans="1:12" x14ac:dyDescent="0.25">
      <c r="A18" s="1"/>
      <c r="B18" t="s">
        <v>9</v>
      </c>
      <c r="L18" s="3">
        <v>223.14</v>
      </c>
    </row>
    <row r="19" spans="1:12" x14ac:dyDescent="0.25">
      <c r="A19" s="1"/>
      <c r="B19" t="s">
        <v>10</v>
      </c>
      <c r="L19" s="5">
        <v>0.22</v>
      </c>
    </row>
    <row r="20" spans="1:12" x14ac:dyDescent="0.25">
      <c r="A20" s="1"/>
      <c r="B20" t="s">
        <v>11</v>
      </c>
      <c r="L20" s="6">
        <f>L10-L17</f>
        <v>1941</v>
      </c>
    </row>
    <row r="21" spans="1:12" x14ac:dyDescent="0.25">
      <c r="A21" s="1"/>
      <c r="B21" t="s">
        <v>12</v>
      </c>
      <c r="L21" s="3">
        <f>L20*L19</f>
        <v>427.02</v>
      </c>
    </row>
    <row r="22" spans="1:12" x14ac:dyDescent="0.25">
      <c r="A22" s="1"/>
      <c r="B22" t="s">
        <v>13</v>
      </c>
      <c r="L22" s="6">
        <f>L18+L21</f>
        <v>650.16</v>
      </c>
    </row>
    <row r="24" spans="1:12" x14ac:dyDescent="0.25">
      <c r="A24" s="1" t="s">
        <v>3</v>
      </c>
    </row>
    <row r="25" spans="1:12" x14ac:dyDescent="0.25">
      <c r="B25" t="s">
        <v>22</v>
      </c>
      <c r="L25" s="3">
        <f>L7*0.0765</f>
        <v>344.25</v>
      </c>
    </row>
    <row r="26" spans="1:12" x14ac:dyDescent="0.25">
      <c r="B26" t="s">
        <v>23</v>
      </c>
      <c r="L26" s="6">
        <f>L25+L22</f>
        <v>994.41</v>
      </c>
    </row>
    <row r="28" spans="1:12" x14ac:dyDescent="0.25">
      <c r="B28" t="s">
        <v>52</v>
      </c>
      <c r="L28" s="4">
        <f>L7-L26</f>
        <v>3505.59</v>
      </c>
    </row>
    <row r="29" spans="1:12" x14ac:dyDescent="0.25">
      <c r="B29" s="8">
        <v>0.8</v>
      </c>
      <c r="C29" t="s">
        <v>59</v>
      </c>
      <c r="L29" s="7">
        <f>L28*0.8</f>
        <v>2804.4720000000002</v>
      </c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D5CD-0F86-4142-94EA-16889336B2EA}">
  <sheetPr>
    <tabColor rgb="FF00B050"/>
  </sheetPr>
  <dimension ref="A2:N49"/>
  <sheetViews>
    <sheetView topLeftCell="A18" zoomScale="96" zoomScaleNormal="96" workbookViewId="0">
      <selection activeCell="N19" sqref="N19"/>
    </sheetView>
  </sheetViews>
  <sheetFormatPr defaultRowHeight="15" x14ac:dyDescent="0.25"/>
  <cols>
    <col min="2" max="4" width="10.28515625" customWidth="1"/>
    <col min="12" max="12" width="11.7109375" customWidth="1"/>
    <col min="13" max="14" width="10.5703125" bestFit="1" customWidth="1"/>
  </cols>
  <sheetData>
    <row r="2" spans="1:14" x14ac:dyDescent="0.25">
      <c r="B2" s="9" t="s">
        <v>14</v>
      </c>
      <c r="C2" s="9" t="s">
        <v>21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</row>
    <row r="3" spans="1:14" x14ac:dyDescent="0.25">
      <c r="B3" s="10">
        <v>4300</v>
      </c>
      <c r="C3" s="10">
        <v>2150</v>
      </c>
      <c r="D3" s="10">
        <v>1075</v>
      </c>
      <c r="E3" s="10">
        <v>358</v>
      </c>
      <c r="F3" s="10">
        <v>179</v>
      </c>
      <c r="G3" s="10">
        <v>165</v>
      </c>
      <c r="H3" s="10">
        <v>83</v>
      </c>
      <c r="I3" s="10">
        <v>17</v>
      </c>
    </row>
    <row r="5" spans="1:14" x14ac:dyDescent="0.25">
      <c r="E5" s="45"/>
      <c r="F5" s="52"/>
      <c r="G5" s="52"/>
    </row>
    <row r="6" spans="1:14" x14ac:dyDescent="0.25">
      <c r="A6" s="1" t="s">
        <v>0</v>
      </c>
      <c r="L6" t="s">
        <v>29</v>
      </c>
      <c r="N6" t="s">
        <v>65</v>
      </c>
    </row>
    <row r="7" spans="1:14" x14ac:dyDescent="0.25">
      <c r="A7" s="1"/>
      <c r="B7" t="s">
        <v>4</v>
      </c>
      <c r="L7" s="3"/>
      <c r="N7" s="3"/>
    </row>
    <row r="8" spans="1:14" x14ac:dyDescent="0.25">
      <c r="A8" s="1"/>
      <c r="B8" t="s">
        <v>5</v>
      </c>
      <c r="L8" s="2"/>
      <c r="N8" s="2"/>
    </row>
    <row r="9" spans="1:14" x14ac:dyDescent="0.25">
      <c r="A9" s="1"/>
      <c r="B9" t="s">
        <v>24</v>
      </c>
      <c r="L9" s="3">
        <f>H3*L8</f>
        <v>0</v>
      </c>
      <c r="M9" s="38"/>
      <c r="N9" s="3">
        <f>H3*N8</f>
        <v>0</v>
      </c>
    </row>
    <row r="10" spans="1:14" x14ac:dyDescent="0.25">
      <c r="A10" s="1"/>
      <c r="B10" t="s">
        <v>6</v>
      </c>
      <c r="L10" s="4">
        <f>L7-L9</f>
        <v>0</v>
      </c>
      <c r="M10" s="7"/>
      <c r="N10" s="4">
        <f>N7-N9</f>
        <v>0</v>
      </c>
    </row>
    <row r="12" spans="1:14" x14ac:dyDescent="0.25">
      <c r="A12" s="1" t="s">
        <v>1</v>
      </c>
    </row>
    <row r="13" spans="1:14" x14ac:dyDescent="0.25">
      <c r="A13" s="1"/>
      <c r="B13" t="s">
        <v>2</v>
      </c>
    </row>
    <row r="15" spans="1:14" x14ac:dyDescent="0.25">
      <c r="A15" s="1"/>
      <c r="B15" t="s">
        <v>25</v>
      </c>
    </row>
    <row r="16" spans="1:14" x14ac:dyDescent="0.25">
      <c r="A16" s="1"/>
      <c r="B16" t="s">
        <v>88</v>
      </c>
    </row>
    <row r="17" spans="1:14" x14ac:dyDescent="0.25">
      <c r="A17" s="1"/>
      <c r="B17" t="s">
        <v>8</v>
      </c>
      <c r="L17" s="3"/>
      <c r="M17" s="38"/>
      <c r="N17" s="3"/>
    </row>
    <row r="18" spans="1:14" x14ac:dyDescent="0.25">
      <c r="A18" s="1"/>
      <c r="B18" t="s">
        <v>66</v>
      </c>
      <c r="L18" s="3"/>
      <c r="M18" s="38"/>
      <c r="N18" s="3">
        <v>0</v>
      </c>
    </row>
    <row r="19" spans="1:14" x14ac:dyDescent="0.25">
      <c r="A19" s="1"/>
      <c r="B19" t="s">
        <v>26</v>
      </c>
      <c r="L19" s="5"/>
      <c r="M19" s="39"/>
      <c r="N19" s="5"/>
    </row>
    <row r="20" spans="1:14" x14ac:dyDescent="0.25">
      <c r="A20" s="1"/>
      <c r="B20" t="s">
        <v>11</v>
      </c>
      <c r="L20" s="6">
        <f>L10-L17</f>
        <v>0</v>
      </c>
      <c r="M20" s="7"/>
      <c r="N20" s="6">
        <f>N10-N17</f>
        <v>0</v>
      </c>
    </row>
    <row r="21" spans="1:14" x14ac:dyDescent="0.25">
      <c r="A21" s="1"/>
      <c r="B21" t="s">
        <v>12</v>
      </c>
      <c r="L21" s="3">
        <f>L20*L19</f>
        <v>0</v>
      </c>
      <c r="M21" s="38"/>
      <c r="N21" s="3">
        <f>N20*N19</f>
        <v>0</v>
      </c>
    </row>
    <row r="22" spans="1:14" x14ac:dyDescent="0.25">
      <c r="A22" s="1"/>
      <c r="B22" t="s">
        <v>13</v>
      </c>
      <c r="L22" s="6">
        <f>L18+L21</f>
        <v>0</v>
      </c>
      <c r="M22" s="7"/>
      <c r="N22" s="6">
        <f>N18+N21</f>
        <v>0</v>
      </c>
    </row>
    <row r="24" spans="1:14" x14ac:dyDescent="0.25">
      <c r="A24" s="1" t="s">
        <v>3</v>
      </c>
    </row>
    <row r="25" spans="1:14" x14ac:dyDescent="0.25">
      <c r="B25" t="s">
        <v>27</v>
      </c>
      <c r="L25" s="3">
        <f>0.0765*L7</f>
        <v>0</v>
      </c>
      <c r="M25" s="38"/>
      <c r="N25" s="3">
        <f>N7*0.0765</f>
        <v>0</v>
      </c>
    </row>
    <row r="26" spans="1:14" x14ac:dyDescent="0.25">
      <c r="B26" t="s">
        <v>28</v>
      </c>
      <c r="L26" s="6">
        <f>L25+L22</f>
        <v>0</v>
      </c>
      <c r="M26" s="7"/>
      <c r="N26" s="6">
        <f>N22+N25</f>
        <v>0</v>
      </c>
    </row>
    <row r="28" spans="1:14" x14ac:dyDescent="0.25">
      <c r="B28" t="s">
        <v>52</v>
      </c>
      <c r="L28" s="7">
        <f>L7-L26</f>
        <v>0</v>
      </c>
      <c r="M28" s="7"/>
      <c r="N28" s="7">
        <f>N7-N26</f>
        <v>0</v>
      </c>
    </row>
    <row r="29" spans="1:14" x14ac:dyDescent="0.25">
      <c r="B29" t="s">
        <v>58</v>
      </c>
      <c r="L29" s="7"/>
      <c r="M29" s="7"/>
      <c r="N29" s="7"/>
    </row>
    <row r="30" spans="1:14" x14ac:dyDescent="0.25">
      <c r="C30" t="s">
        <v>87</v>
      </c>
      <c r="L30" s="7"/>
      <c r="M30" s="7">
        <f>L28-N28</f>
        <v>0</v>
      </c>
      <c r="N30" s="7"/>
    </row>
    <row r="31" spans="1:14" x14ac:dyDescent="0.25">
      <c r="C31" s="8">
        <v>0.8</v>
      </c>
      <c r="L31" s="7"/>
      <c r="M31" s="40">
        <f>M30*0.8</f>
        <v>0</v>
      </c>
    </row>
    <row r="48" spans="2:9" x14ac:dyDescent="0.25">
      <c r="B48" s="35" t="s">
        <v>90</v>
      </c>
      <c r="C48" s="34"/>
      <c r="D48" s="34"/>
      <c r="E48" s="34"/>
      <c r="F48" s="34"/>
      <c r="G48" s="34"/>
      <c r="H48" s="34"/>
      <c r="I48" s="34"/>
    </row>
    <row r="49" spans="2:9" x14ac:dyDescent="0.25">
      <c r="B49" s="34" t="s">
        <v>91</v>
      </c>
      <c r="C49" s="34"/>
      <c r="D49" s="34"/>
      <c r="E49" s="34"/>
      <c r="F49" s="34"/>
      <c r="G49" s="34"/>
      <c r="H49" s="34"/>
      <c r="I49" s="34"/>
    </row>
  </sheetData>
  <mergeCells count="1">
    <mergeCell ref="F5:G5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4407-B3C5-4724-8F25-6F0CDBB7319C}">
  <sheetPr>
    <tabColor rgb="FF00B050"/>
  </sheetPr>
  <dimension ref="A2:N46"/>
  <sheetViews>
    <sheetView showGridLines="0" topLeftCell="A4" workbookViewId="0">
      <selection activeCell="L7" sqref="L7"/>
    </sheetView>
  </sheetViews>
  <sheetFormatPr defaultRowHeight="15" x14ac:dyDescent="0.25"/>
  <cols>
    <col min="2" max="4" width="11.85546875" customWidth="1"/>
    <col min="5" max="5" width="13" customWidth="1"/>
    <col min="6" max="9" width="11.85546875" customWidth="1"/>
    <col min="10" max="11" width="3" customWidth="1"/>
    <col min="12" max="12" width="12.28515625" customWidth="1"/>
    <col min="14" max="14" width="11" bestFit="1" customWidth="1"/>
  </cols>
  <sheetData>
    <row r="2" spans="1:12" x14ac:dyDescent="0.25">
      <c r="B2" s="9" t="s">
        <v>14</v>
      </c>
      <c r="C2" s="9" t="s">
        <v>21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</row>
    <row r="3" spans="1:12" x14ac:dyDescent="0.25">
      <c r="B3" s="10">
        <v>4300</v>
      </c>
      <c r="C3" s="10">
        <v>2150</v>
      </c>
      <c r="D3" s="10">
        <v>1075</v>
      </c>
      <c r="E3" s="10">
        <v>358</v>
      </c>
      <c r="F3" s="10">
        <v>179</v>
      </c>
      <c r="G3" s="10">
        <v>165</v>
      </c>
      <c r="H3" s="10">
        <v>83</v>
      </c>
      <c r="I3" s="10">
        <v>17</v>
      </c>
    </row>
    <row r="5" spans="1:12" x14ac:dyDescent="0.25">
      <c r="E5" s="33" t="s">
        <v>81</v>
      </c>
      <c r="F5" s="33" t="s">
        <v>89</v>
      </c>
      <c r="H5" s="52"/>
      <c r="I5" s="52"/>
    </row>
    <row r="6" spans="1:12" x14ac:dyDescent="0.25">
      <c r="A6" s="1" t="s">
        <v>0</v>
      </c>
    </row>
    <row r="7" spans="1:12" x14ac:dyDescent="0.25">
      <c r="A7" s="1"/>
      <c r="B7" t="s">
        <v>4</v>
      </c>
      <c r="L7" s="3">
        <v>1400</v>
      </c>
    </row>
    <row r="8" spans="1:12" x14ac:dyDescent="0.25">
      <c r="A8" s="1"/>
      <c r="B8" t="s">
        <v>5</v>
      </c>
      <c r="L8" s="2">
        <v>3</v>
      </c>
    </row>
    <row r="9" spans="1:12" x14ac:dyDescent="0.25">
      <c r="A9" s="1"/>
      <c r="B9" t="s">
        <v>24</v>
      </c>
      <c r="L9" s="3">
        <f>H3*L8</f>
        <v>249</v>
      </c>
    </row>
    <row r="10" spans="1:12" x14ac:dyDescent="0.25">
      <c r="A10" s="1"/>
      <c r="B10" t="s">
        <v>6</v>
      </c>
      <c r="L10" s="4">
        <f>L7-L9</f>
        <v>1151</v>
      </c>
    </row>
    <row r="12" spans="1:12" x14ac:dyDescent="0.25">
      <c r="A12" s="1" t="s">
        <v>1</v>
      </c>
    </row>
    <row r="13" spans="1:12" x14ac:dyDescent="0.25">
      <c r="A13" s="1"/>
      <c r="B13" t="s">
        <v>2</v>
      </c>
    </row>
    <row r="15" spans="1:12" x14ac:dyDescent="0.25">
      <c r="A15" s="1"/>
      <c r="B15" t="s">
        <v>25</v>
      </c>
    </row>
    <row r="16" spans="1:12" x14ac:dyDescent="0.25">
      <c r="A16" s="1"/>
      <c r="B16" t="s">
        <v>7</v>
      </c>
      <c r="L16" s="44"/>
    </row>
    <row r="17" spans="1:14" x14ac:dyDescent="0.25">
      <c r="A17" s="1"/>
      <c r="B17" t="s">
        <v>8</v>
      </c>
      <c r="L17" s="3">
        <v>848</v>
      </c>
    </row>
    <row r="18" spans="1:14" x14ac:dyDescent="0.25">
      <c r="A18" s="1"/>
      <c r="B18" t="s">
        <v>9</v>
      </c>
      <c r="L18" s="3">
        <v>47.7</v>
      </c>
    </row>
    <row r="19" spans="1:14" x14ac:dyDescent="0.25">
      <c r="A19" s="1"/>
      <c r="B19" t="s">
        <v>10</v>
      </c>
      <c r="L19" s="5">
        <v>0.12</v>
      </c>
    </row>
    <row r="20" spans="1:14" x14ac:dyDescent="0.25">
      <c r="A20" s="1"/>
      <c r="B20" t="s">
        <v>11</v>
      </c>
      <c r="L20" s="42">
        <f>L10-L17</f>
        <v>303</v>
      </c>
    </row>
    <row r="21" spans="1:14" x14ac:dyDescent="0.25">
      <c r="A21" s="1"/>
      <c r="B21" t="s">
        <v>12</v>
      </c>
      <c r="L21" s="3">
        <f>L20*L19</f>
        <v>36.36</v>
      </c>
    </row>
    <row r="22" spans="1:14" x14ac:dyDescent="0.25">
      <c r="A22" s="1"/>
      <c r="B22" t="s">
        <v>13</v>
      </c>
      <c r="L22" s="42">
        <f>L18+L21</f>
        <v>84.06</v>
      </c>
    </row>
    <row r="23" spans="1:14" x14ac:dyDescent="0.25">
      <c r="L23" s="44"/>
    </row>
    <row r="24" spans="1:14" x14ac:dyDescent="0.25">
      <c r="A24" s="1" t="s">
        <v>3</v>
      </c>
      <c r="L24" s="44"/>
    </row>
    <row r="25" spans="1:14" x14ac:dyDescent="0.25">
      <c r="B25" t="s">
        <v>22</v>
      </c>
      <c r="L25" s="3">
        <f>L7*0.0765</f>
        <v>107.1</v>
      </c>
    </row>
    <row r="26" spans="1:14" x14ac:dyDescent="0.25">
      <c r="B26" t="s">
        <v>23</v>
      </c>
      <c r="L26" s="42">
        <f>L22+L25</f>
        <v>191.16</v>
      </c>
    </row>
    <row r="28" spans="1:14" x14ac:dyDescent="0.25">
      <c r="B28" t="s">
        <v>92</v>
      </c>
      <c r="L28" s="44">
        <f>L7-L26</f>
        <v>1208.8399999999999</v>
      </c>
    </row>
    <row r="29" spans="1:14" x14ac:dyDescent="0.25">
      <c r="C29" s="8">
        <v>0.7</v>
      </c>
      <c r="D29" t="s">
        <v>93</v>
      </c>
      <c r="L29" s="17">
        <f>L28*0.7</f>
        <v>846.18799999999987</v>
      </c>
      <c r="N29" s="37"/>
    </row>
    <row r="30" spans="1:14" x14ac:dyDescent="0.25">
      <c r="L30" s="7"/>
    </row>
    <row r="46" spans="4:12" ht="15.75" x14ac:dyDescent="0.25">
      <c r="D46" s="36" t="s">
        <v>83</v>
      </c>
      <c r="E46" s="34"/>
      <c r="F46" s="34"/>
      <c r="G46" s="34"/>
      <c r="H46" s="34"/>
      <c r="I46" s="34"/>
      <c r="J46" s="34"/>
      <c r="K46" s="34"/>
      <c r="L46" s="34"/>
    </row>
  </sheetData>
  <mergeCells count="1">
    <mergeCell ref="H5:I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8E4EE-4AFB-403F-A347-A487919690EC}">
  <sheetPr>
    <tabColor rgb="FF00B050"/>
  </sheetPr>
  <dimension ref="C3:L9"/>
  <sheetViews>
    <sheetView showGridLines="0" workbookViewId="0">
      <selection activeCell="A3" sqref="A3:XFD3"/>
    </sheetView>
  </sheetViews>
  <sheetFormatPr defaultRowHeight="15" x14ac:dyDescent="0.25"/>
  <cols>
    <col min="2" max="4" width="11.85546875" customWidth="1"/>
    <col min="5" max="6" width="12.7109375" customWidth="1"/>
    <col min="7" max="9" width="11.85546875" customWidth="1"/>
    <col min="10" max="11" width="3" customWidth="1"/>
    <col min="12" max="12" width="10.5703125" bestFit="1" customWidth="1"/>
    <col min="14" max="14" width="11" bestFit="1" customWidth="1"/>
  </cols>
  <sheetData>
    <row r="3" spans="3:12" x14ac:dyDescent="0.25">
      <c r="L3" s="7"/>
    </row>
    <row r="5" spans="3:12" x14ac:dyDescent="0.25">
      <c r="C5" t="s">
        <v>85</v>
      </c>
      <c r="E5" s="43">
        <v>0.5</v>
      </c>
    </row>
    <row r="6" spans="3:12" x14ac:dyDescent="0.25">
      <c r="C6" t="s">
        <v>86</v>
      </c>
      <c r="E6" s="42">
        <f>E5*273000</f>
        <v>136500</v>
      </c>
    </row>
    <row r="9" spans="3:12" ht="15.75" x14ac:dyDescent="0.25">
      <c r="C9" s="41" t="s">
        <v>84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C46E8-87FC-40EC-B7A2-5A85BC122FE1}">
  <sheetPr>
    <tabColor theme="7" tint="-0.249977111117893"/>
  </sheetPr>
  <dimension ref="M26:N37"/>
  <sheetViews>
    <sheetView topLeftCell="A16" workbookViewId="0">
      <selection activeCell="M37" sqref="M37"/>
    </sheetView>
  </sheetViews>
  <sheetFormatPr defaultRowHeight="15" x14ac:dyDescent="0.25"/>
  <sheetData>
    <row r="26" spans="13:14" x14ac:dyDescent="0.25">
      <c r="M26" s="34"/>
      <c r="N26">
        <f>M26*2000</f>
        <v>0</v>
      </c>
    </row>
    <row r="27" spans="13:14" x14ac:dyDescent="0.25">
      <c r="M27" s="34"/>
    </row>
    <row r="29" spans="13:14" x14ac:dyDescent="0.25">
      <c r="M29" s="34"/>
    </row>
    <row r="32" spans="13:14" x14ac:dyDescent="0.25">
      <c r="M32" s="34"/>
    </row>
    <row r="35" spans="13:13" x14ac:dyDescent="0.25">
      <c r="M35" s="34"/>
    </row>
    <row r="37" spans="13:13" x14ac:dyDescent="0.25">
      <c r="M37" s="3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5264-07AE-4B48-87B1-8BECB195F046}">
  <sheetPr>
    <tabColor theme="7" tint="-0.249977111117893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C2597-75C2-4B32-80EC-ABFBEA9C50DD}">
  <dimension ref="A1"/>
  <sheetViews>
    <sheetView topLeftCell="A28" workbookViewId="0">
      <selection activeCell="N13" sqref="N1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Guide</vt:lpstr>
      <vt:lpstr>Test</vt:lpstr>
      <vt:lpstr>2026 TTD~PTD</vt:lpstr>
      <vt:lpstr>2026 TPD</vt:lpstr>
      <vt:lpstr>2026 041k</vt:lpstr>
      <vt:lpstr>PPI</vt:lpstr>
      <vt:lpstr>W4</vt:lpstr>
      <vt:lpstr>% weekly withhold</vt:lpstr>
      <vt:lpstr>% method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Christenson, Michael D (DOL)</dc:creator>
  <cp:lastModifiedBy>Christenson, Michael D (DOL)</cp:lastModifiedBy>
  <cp:lastPrinted>2022-03-24T15:03:36Z</cp:lastPrinted>
  <dcterms:created xsi:type="dcterms:W3CDTF">2022-03-23T17:53:14Z</dcterms:created>
  <dcterms:modified xsi:type="dcterms:W3CDTF">2026-01-27T23:02:18Z</dcterms:modified>
</cp:coreProperties>
</file>